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jnovi\Dropbox\"/>
    </mc:Choice>
  </mc:AlternateContent>
  <xr:revisionPtr revIDLastSave="0" documentId="13_ncr:1_{5B08DDDE-940A-445D-B9DF-84915BC1A158}" xr6:coauthVersionLast="40" xr6:coauthVersionMax="40" xr10:uidLastSave="{00000000-0000-0000-0000-000000000000}"/>
  <bookViews>
    <workbookView xWindow="4577" yWindow="463" windowWidth="27797" windowHeight="16260" tabRatio="500" xr2:uid="{00000000-000D-0000-FFFF-FFFF00000000}"/>
  </bookViews>
  <sheets>
    <sheet name="Calculator" sheetId="3" r:id="rId1"/>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3" l="1"/>
  <c r="G8" i="3"/>
  <c r="G10" i="3"/>
  <c r="G12" i="3"/>
  <c r="G14" i="3"/>
  <c r="G42" i="3"/>
  <c r="G40" i="3"/>
  <c r="G24" i="3"/>
  <c r="G36" i="3"/>
  <c r="G38" i="3"/>
  <c r="G22" i="3"/>
  <c r="G26" i="3"/>
  <c r="G30" i="3"/>
  <c r="G28" i="3"/>
  <c r="G32" i="3"/>
  <c r="G34" i="3"/>
  <c r="G16" i="3"/>
  <c r="G4" i="3"/>
  <c r="G1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Jonathan Novick</author>
  </authors>
  <commentList>
    <comment ref="A4" authorId="0" shapeId="0" xr:uid="{00000000-0006-0000-0000-000001000000}">
      <text>
        <r>
          <rPr>
            <b/>
            <sz val="10"/>
            <color indexed="81"/>
            <rFont val="Calibri"/>
          </rPr>
          <t>300 degrees Kelvin = 
27 degrees Centigrade =
80 degrees Fahrenheit.
Although a little warmer than room temperature, it allows for some minor heating of resistors in the noise calculations.</t>
        </r>
      </text>
    </comment>
    <comment ref="E4" authorId="0" shapeId="0" xr:uid="{00000000-0006-0000-0000-000002000000}">
      <text>
        <r>
          <rPr>
            <b/>
            <sz val="10"/>
            <color indexed="81"/>
            <rFont val="Calibri"/>
          </rPr>
          <t xml:space="preserve">This is the voltage the analyzer sees using the target attenuator. </t>
        </r>
      </text>
    </comment>
    <comment ref="G4" authorId="0" shapeId="0" xr:uid="{00000000-0006-0000-0000-000003000000}">
      <text>
        <r>
          <rPr>
            <b/>
            <sz val="10"/>
            <color indexed="81"/>
            <rFont val="Calibri"/>
          </rPr>
          <t xml:space="preserve">This field turns red if the attenuation is not sufficient to reduce the maximum device output voltage to within the limits of the analyzer's maximum input voltage.
</t>
        </r>
      </text>
    </comment>
    <comment ref="E6" authorId="0" shapeId="0" xr:uid="{00000000-0006-0000-0000-000004000000}">
      <text>
        <r>
          <rPr>
            <b/>
            <sz val="10"/>
            <color indexed="81"/>
            <rFont val="Calibri"/>
          </rPr>
          <t>This is the voltage seen at the analyzer at the lowest test voltage with the attenuator in place.</t>
        </r>
      </text>
    </comment>
    <comment ref="A8" authorId="0" shapeId="0" xr:uid="{00000000-0006-0000-0000-000005000000}">
      <text>
        <r>
          <rPr>
            <b/>
            <sz val="10"/>
            <color indexed="81"/>
            <rFont val="Calibri"/>
          </rPr>
          <t>This value is used to determine if the attenuator will reduce the level enough for the analyzer inputs. It is also used to determine the power that is dissipated in the attenuator. 
Be sure to allow for an appropriate margin above the device's rated output power.
40 volts equates to 200 watts into 8 Ohms
141 volts equates to 1500 watts into 8 Ohms</t>
        </r>
      </text>
    </comment>
    <comment ref="E8" authorId="0" shapeId="0" xr:uid="{00000000-0006-0000-0000-000006000000}">
      <text>
        <r>
          <rPr>
            <b/>
            <sz val="10"/>
            <color indexed="81"/>
            <rFont val="Calibri"/>
          </rPr>
          <t>This is the residual THD+N seen by the analyzer at the Target THD+N at the minimum test voltage.</t>
        </r>
      </text>
    </comment>
    <comment ref="A10" authorId="0" shapeId="0" xr:uid="{00000000-0006-0000-0000-000007000000}">
      <text>
        <r>
          <rPr>
            <b/>
            <sz val="10"/>
            <color indexed="81"/>
            <rFont val="Calibri"/>
          </rPr>
          <t xml:space="preserve">Attenuator noise will have a greater impact on test results at lower signal levels. The level enterred here is the lowest output level the device will be tested at with the attenuator in place. 
2.83 volts is equivalent to 1 watt into an 8 ohm load. </t>
        </r>
      </text>
    </comment>
    <comment ref="C10" authorId="0" shapeId="0" xr:uid="{00000000-0006-0000-0000-000008000000}">
      <text>
        <r>
          <rPr>
            <b/>
            <sz val="10"/>
            <color indexed="81"/>
            <rFont val="Calibri"/>
          </rPr>
          <t>Value must be less than value above</t>
        </r>
      </text>
    </comment>
    <comment ref="E10" authorId="0" shapeId="0" xr:uid="{00000000-0006-0000-0000-000009000000}">
      <text>
        <r>
          <rPr>
            <b/>
            <sz val="10"/>
            <color indexed="81"/>
            <rFont val="Calibri"/>
          </rPr>
          <t>This is the residual voltage that will cause the analyzer to read the Target THD+N with the added maximum reading error.</t>
        </r>
      </text>
    </comment>
    <comment ref="A12" authorId="0" shapeId="0" xr:uid="{00000000-0006-0000-0000-00000A000000}">
      <text>
        <r>
          <rPr>
            <b/>
            <sz val="10"/>
            <color indexed="81"/>
            <rFont val="Calibri"/>
          </rPr>
          <t>This is the THD+N number the DUT is expected to have. Attenuator noise becomes more critical as THD+N lowers.</t>
        </r>
      </text>
    </comment>
    <comment ref="C12" authorId="0" shapeId="0" xr:uid="{00000000-0006-0000-0000-00000B000000}">
      <text>
        <r>
          <rPr>
            <b/>
            <sz val="10"/>
            <color indexed="81"/>
            <rFont val="Calibri"/>
          </rPr>
          <t>Value must be negative.</t>
        </r>
      </text>
    </comment>
    <comment ref="E12" authorId="0" shapeId="0" xr:uid="{00000000-0006-0000-0000-00000C000000}">
      <text>
        <r>
          <rPr>
            <b/>
            <sz val="10"/>
            <color indexed="81"/>
            <rFont val="Calibri"/>
          </rPr>
          <t>The is how much attenuator noise it takes to cause the maximum reading error at the minimum test voltage.</t>
        </r>
      </text>
    </comment>
    <comment ref="A14" authorId="0" shapeId="0" xr:uid="{00000000-0006-0000-0000-00000D000000}">
      <text>
        <r>
          <rPr>
            <b/>
            <sz val="10"/>
            <color indexed="81"/>
            <rFont val="Calibri"/>
          </rPr>
          <t>Be sure to look up the maximum value for the input connector being used. On many analyzers, the unbalanced input is limited to half the voltage of the balanced input.</t>
        </r>
      </text>
    </comment>
    <comment ref="C14" authorId="0" shapeId="0" xr:uid="{00000000-0006-0000-0000-00000E000000}">
      <text>
        <r>
          <rPr>
            <b/>
            <sz val="10"/>
            <color indexed="81"/>
            <rFont val="Calibri"/>
          </rPr>
          <t>Value must be positive</t>
        </r>
      </text>
    </comment>
    <comment ref="E14" authorId="0" shapeId="0" xr:uid="{00000000-0006-0000-0000-00000F000000}">
      <text>
        <r>
          <rPr>
            <b/>
            <sz val="10"/>
            <color indexed="81"/>
            <rFont val="Calibri"/>
          </rPr>
          <t>This is the Thevinin equivalent resistance of the attenuator that produces the maximum allowable attenuator noise</t>
        </r>
      </text>
    </comment>
    <comment ref="A16" authorId="0" shapeId="0" xr:uid="{00000000-0006-0000-0000-000010000000}">
      <text>
        <r>
          <rPr>
            <b/>
            <sz val="10"/>
            <color indexed="81"/>
            <rFont val="Calibri"/>
          </rPr>
          <t xml:space="preserve">Use a round number to get to the target attenuation: Here are some voltage division ratios.
2:1 = -6 dB
4:1 = -12 dB
8:1 = -18 dB
10:1 = -20 dB
20:1 = -26 dB
100:1 = -40 dB
</t>
        </r>
      </text>
    </comment>
    <comment ref="C16" authorId="0" shapeId="0" xr:uid="{00000000-0006-0000-0000-000011000000}">
      <text>
        <r>
          <rPr>
            <b/>
            <sz val="10"/>
            <color indexed="81"/>
            <rFont val="Calibri"/>
          </rPr>
          <t>Value must be negative</t>
        </r>
      </text>
    </comment>
    <comment ref="E16" authorId="0" shapeId="0" xr:uid="{00000000-0006-0000-0000-000012000000}">
      <text>
        <r>
          <rPr>
            <b/>
            <sz val="10"/>
            <color indexed="81"/>
            <rFont val="Calibri"/>
          </rPr>
          <t>Paired with the shunt resistor below, this will produce the highest impedance attenuator that meets the initial design targets for Attenuation and Maximum Reading Error.</t>
        </r>
      </text>
    </comment>
    <comment ref="A18" authorId="0" shapeId="0" xr:uid="{00000000-0006-0000-0000-000013000000}">
      <text>
        <r>
          <rPr>
            <b/>
            <sz val="10"/>
            <color indexed="81"/>
            <rFont val="Calibri"/>
          </rPr>
          <t>This is the reading error that can be tolerated. A 0.1 dB error would cause a device with -100 dB THD+N to read 
-99.9 dB THD+N.</t>
        </r>
      </text>
    </comment>
    <comment ref="C18" authorId="0" shapeId="0" xr:uid="{00000000-0006-0000-0000-000014000000}">
      <text>
        <r>
          <rPr>
            <b/>
            <sz val="10"/>
            <color indexed="81"/>
            <rFont val="Calibri"/>
          </rPr>
          <t>Value must be positive</t>
        </r>
      </text>
    </comment>
    <comment ref="E18" authorId="0" shapeId="0" xr:uid="{00000000-0006-0000-0000-000015000000}">
      <text>
        <r>
          <rPr>
            <b/>
            <sz val="10"/>
            <color indexed="81"/>
            <rFont val="Calibri"/>
          </rPr>
          <t>Paired with the series resistor above this will produce the highest impedance attenuator that meets the initial design targets for Attenuation and Maximum Reading Error.</t>
        </r>
      </text>
    </comment>
    <comment ref="A22" authorId="0" shapeId="0" xr:uid="{00000000-0006-0000-0000-000016000000}">
      <text>
        <r>
          <rPr>
            <b/>
            <sz val="10"/>
            <color indexed="81"/>
            <rFont val="Calibri"/>
          </rPr>
          <t>This is the value for the series resistor actually being used in the attenuator.</t>
        </r>
      </text>
    </comment>
    <comment ref="E22" authorId="0" shapeId="0" xr:uid="{00000000-0006-0000-0000-000017000000}">
      <text>
        <r>
          <rPr>
            <b/>
            <sz val="10"/>
            <color indexed="81"/>
            <rFont val="Calibri"/>
          </rPr>
          <t xml:space="preserve">The attenuation produces using the resistor values entered in the left column.
</t>
        </r>
      </text>
    </comment>
    <comment ref="A24" authorId="0" shapeId="0" xr:uid="{00000000-0006-0000-0000-000018000000}">
      <text>
        <r>
          <rPr>
            <b/>
            <sz val="10"/>
            <color indexed="81"/>
            <rFont val="Calibri"/>
          </rPr>
          <t>This is the value for the shunt resistor actually being used in the attenuator.</t>
        </r>
      </text>
    </comment>
    <comment ref="E24" authorId="0" shapeId="0" xr:uid="{00000000-0006-0000-0000-000019000000}">
      <text>
        <r>
          <rPr>
            <b/>
            <sz val="10"/>
            <color indexed="81"/>
            <rFont val="Calibri"/>
          </rPr>
          <t>The thermal noise produced by the resistor values entered on the left.</t>
        </r>
      </text>
    </comment>
    <comment ref="A26" authorId="0" shapeId="0" xr:uid="{00000000-0006-0000-0000-00001A000000}">
      <text>
        <r>
          <rPr>
            <b/>
            <sz val="10"/>
            <color indexed="81"/>
            <rFont val="Calibri"/>
          </rPr>
          <t>This assumes the series and shunt resistors are of the same type. This value is used to determine if too much power will be dissipated in a single resistor of this rating.</t>
        </r>
      </text>
    </comment>
    <comment ref="E26" authorId="0" shapeId="0" xr:uid="{00000000-0006-0000-0000-00001B000000}">
      <text>
        <r>
          <rPr>
            <b/>
            <sz val="10"/>
            <color indexed="81"/>
            <rFont val="Calibri"/>
          </rPr>
          <t xml:space="preserve">Unlike the target voltage shown above, this factors in the exact attenuation using the resistor selections enterred. </t>
        </r>
      </text>
    </comment>
    <comment ref="G26" authorId="0" shapeId="0" xr:uid="{00000000-0006-0000-0000-00001C000000}">
      <text>
        <r>
          <rPr>
            <b/>
            <sz val="10"/>
            <color indexed="81"/>
            <rFont val="Calibri"/>
          </rPr>
          <t>If this field is red, the actual attenuation is not sufficient to lower the maximum device output voltage to be below the analyzer's maximum input voltage.</t>
        </r>
      </text>
    </comment>
    <comment ref="E28" authorId="0" shapeId="0" xr:uid="{00000000-0006-0000-0000-00001D000000}">
      <text>
        <r>
          <rPr>
            <b/>
            <sz val="10"/>
            <color indexed="81"/>
            <rFont val="Calibri"/>
          </rPr>
          <t>This is the minimum test voltage reduced by the actual attenuator specified on the left.</t>
        </r>
      </text>
    </comment>
    <comment ref="E30" authorId="0" shapeId="0" xr:uid="{00000000-0006-0000-0000-00001E000000}">
      <text>
        <r>
          <rPr>
            <b/>
            <sz val="10"/>
            <color indexed="81"/>
            <rFont val="Calibri"/>
          </rPr>
          <t>This is the residual THD+N level as seen by the analyzer at the maximum test voltage. It includes the noise added by the attenuator.</t>
        </r>
      </text>
    </comment>
    <comment ref="E32" authorId="0" shapeId="0" xr:uid="{00000000-0006-0000-0000-00001F000000}">
      <text>
        <r>
          <rPr>
            <b/>
            <sz val="10"/>
            <color indexed="81"/>
            <rFont val="Calibri"/>
          </rPr>
          <t>This is the residual THD+N level as seen by the analyzer at the minimum test voltage. It includes the noise added by the attenuator.</t>
        </r>
      </text>
    </comment>
    <comment ref="E34" authorId="0" shapeId="0" xr:uid="{00000000-0006-0000-0000-000020000000}">
      <text>
        <r>
          <rPr>
            <b/>
            <sz val="10"/>
            <color indexed="81"/>
            <rFont val="Calibri"/>
          </rPr>
          <t>This the reading the analyzer will show for a device at the Target THD+N at the maximum test level. This includes the added attenuator noise, but the reading may not show a difference.</t>
        </r>
        <r>
          <rPr>
            <sz val="10"/>
            <color indexed="81"/>
            <rFont val="Calibri"/>
          </rPr>
          <t xml:space="preserve">
</t>
        </r>
      </text>
    </comment>
    <comment ref="E36" authorId="0" shapeId="0" xr:uid="{00000000-0006-0000-0000-000021000000}">
      <text>
        <r>
          <rPr>
            <b/>
            <sz val="10"/>
            <color indexed="81"/>
            <rFont val="Calibri"/>
          </rPr>
          <t>This is the reading the analyzer will show for a device at the Target THD+N at the minimum test level. This includes the added attenuator noise.</t>
        </r>
      </text>
    </comment>
    <comment ref="E38" authorId="0" shapeId="0" xr:uid="{00000000-0006-0000-0000-000022000000}">
      <text>
        <r>
          <rPr>
            <b/>
            <sz val="10"/>
            <color indexed="81"/>
            <rFont val="Calibri"/>
          </rPr>
          <t xml:space="preserve">This is the difference between the Target THD+N and what the analyzer is reading due to the attenuator's added noise
</t>
        </r>
      </text>
    </comment>
    <comment ref="G38" authorId="0" shapeId="0" xr:uid="{00000000-0006-0000-0000-000023000000}">
      <text>
        <r>
          <rPr>
            <b/>
            <sz val="10"/>
            <color indexed="81"/>
            <rFont val="Calibri"/>
          </rPr>
          <t>This field turns red if the maximum acceptable reading error exceeds the value entered as input data.</t>
        </r>
      </text>
    </comment>
    <comment ref="G40" authorId="0" shapeId="0" xr:uid="{00000000-0006-0000-0000-000024000000}">
      <text>
        <r>
          <rPr>
            <b/>
            <sz val="10"/>
            <color indexed="81"/>
            <rFont val="Calibri"/>
          </rPr>
          <t>This field turns red if the series resistor power rating has been exceeded. Consider using a network of multiple resistors or a higher powered resistor.</t>
        </r>
      </text>
    </comment>
    <comment ref="G42" authorId="0" shapeId="0" xr:uid="{00000000-0006-0000-0000-000025000000}">
      <text>
        <r>
          <rPr>
            <b/>
            <sz val="10"/>
            <color indexed="81"/>
            <rFont val="Calibri"/>
          </rPr>
          <t>This field turns red if the shunt resistor power rating has been exceeded. Consider using a network of multiple resistors or a higher powered resistor.</t>
        </r>
      </text>
    </comment>
  </commentList>
</comments>
</file>

<file path=xl/sharedStrings.xml><?xml version="1.0" encoding="utf-8"?>
<sst xmlns="http://schemas.openxmlformats.org/spreadsheetml/2006/main" count="37" uniqueCount="37">
  <si>
    <t>Target THD+N (dB)</t>
  </si>
  <si>
    <t>Maximum Thevinin resistance in attenuator (Ohms)</t>
  </si>
  <si>
    <t>Maximum reading error (dB)</t>
  </si>
  <si>
    <t>Ambient temperature (Kelvin)</t>
  </si>
  <si>
    <t>Measurement bandwidth (Hz)</t>
  </si>
  <si>
    <t>Actual attenuation (dB)</t>
  </si>
  <si>
    <t>Displayed analyzer reading at maximum test voltage (dB)</t>
  </si>
  <si>
    <t>Displayed analyzer reading at minimum test voltage (dB)</t>
  </si>
  <si>
    <t>Max reading error at minimum voltage (dB)</t>
  </si>
  <si>
    <t>Actual attenuator noise (μV)</t>
  </si>
  <si>
    <t>Expected measured results</t>
  </si>
  <si>
    <t>Target calculations</t>
  </si>
  <si>
    <t>Values used in actual attenuator</t>
  </si>
  <si>
    <t>Approximate target attenuation (dB)</t>
  </si>
  <si>
    <t>Input Data</t>
  </si>
  <si>
    <t>Output Data</t>
  </si>
  <si>
    <t>www.avermetrics.com</t>
  </si>
  <si>
    <t>Values for initial design</t>
  </si>
  <si>
    <t>Target maximum voltage at analyzer (Vrms)</t>
  </si>
  <si>
    <t>Target minimum voltage at analyzer (Vrms)</t>
  </si>
  <si>
    <t>Maximum device output level (Vrms)</t>
  </si>
  <si>
    <t>Minimum device test level (Vrms)</t>
  </si>
  <si>
    <t>Analyzer maximum input (Vrms)</t>
  </si>
  <si>
    <t>Attenuator series resistor (Ohms)</t>
  </si>
  <si>
    <t>Attenuator shunt resistors (Ohms)</t>
  </si>
  <si>
    <t>Resistor power rating (Watts)</t>
  </si>
  <si>
    <t>Highest series resistance (Ohms)</t>
  </si>
  <si>
    <t>Highest shunt resistance (Ohms)</t>
  </si>
  <si>
    <t>Actual maximum voltage at analyzer (Vrms)</t>
  </si>
  <si>
    <t>Actual minimum voltage at analyzer (Vrms)</t>
  </si>
  <si>
    <t>Power disspation in series resistor @ max output (Watts)</t>
  </si>
  <si>
    <t>Power dissipation in shunt resistor @ max output (Watts)</t>
  </si>
  <si>
    <t>Residual THD+N after attenuator at max voltage (μVrms)</t>
  </si>
  <si>
    <t>Residual THD+N after attenuator at min voltage (μVrms)</t>
  </si>
  <si>
    <t>Maximum allowable attenuator noise (μVrms)</t>
  </si>
  <si>
    <t>Device residual + allowable attenuator noise (μVrms)</t>
  </si>
  <si>
    <t>Device residual THD+N @ minimum test voltage (μVrms)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</si>
</sst>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
    <numFmt numFmtId="166" formatCode="0.000"/>
    <numFmt numFmtId="167" formatCode="0.000E+00"/>
    <numFmt numFmtId="168" formatCode="0.0000E+00"/>
  </numFmts>
  <fonts count="8">
    <font>
      <sz val="12"/>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sz val="14"/>
      <color theme="1"/>
      <name val="Calibri (Body)"/>
    </font>
    <font>
      <sz val="10"/>
      <color indexed="81"/>
      <name val="Calibri"/>
    </font>
    <font>
      <b/>
      <sz val="10"/>
      <color indexed="81"/>
      <name val="Calibri"/>
    </font>
    <font>
      <u/>
      <sz val="12"/>
      <color theme="1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9"/>
        <bgColor indexed="64"/>
      </patternFill>
    </fill>
    <fill>
      <patternFill patternType="solid">
        <fgColor theme="7" tint="0.59999389629810485"/>
        <bgColor indexed="64"/>
      </patternFill>
    </fill>
    <fill>
      <patternFill patternType="solid">
        <fgColor theme="9" tint="0.59999389629810485"/>
        <bgColor indexed="64"/>
      </patternFill>
    </fill>
  </fills>
  <borders count="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54">
    <xf numFmtId="0" fontId="0" fillId="0" borderId="0" xfId="0"/>
    <xf numFmtId="165" fontId="0" fillId="0" borderId="0" xfId="0" applyNumberFormat="1"/>
    <xf numFmtId="166" fontId="0" fillId="0" borderId="0" xfId="0" applyNumberFormat="1"/>
    <xf numFmtId="0" fontId="0" fillId="0" borderId="0" xfId="0" applyAlignment="1">
      <alignment horizontal="right"/>
    </xf>
    <xf numFmtId="0" fontId="1" fillId="2" borderId="0" xfId="0" applyFont="1" applyFill="1" applyAlignment="1">
      <alignment horizontal="right"/>
    </xf>
    <xf numFmtId="0" fontId="0" fillId="2" borderId="0" xfId="0" applyFill="1" applyAlignment="1">
      <alignment horizontal="right"/>
    </xf>
    <xf numFmtId="0" fontId="3" fillId="2" borderId="0" xfId="0" applyFont="1" applyFill="1" applyAlignment="1">
      <alignment horizontal="center"/>
    </xf>
    <xf numFmtId="0" fontId="0" fillId="2" borderId="0" xfId="0" applyFill="1"/>
    <xf numFmtId="1" fontId="0" fillId="2" borderId="0" xfId="0" applyNumberFormat="1" applyFill="1"/>
    <xf numFmtId="0" fontId="3" fillId="3" borderId="0" xfId="0" applyFont="1" applyFill="1" applyAlignment="1">
      <alignment horizontal="center"/>
    </xf>
    <xf numFmtId="0" fontId="0" fillId="3" borderId="0" xfId="0" applyFill="1" applyBorder="1" applyAlignment="1">
      <alignment horizontal="center"/>
    </xf>
    <xf numFmtId="0" fontId="0" fillId="3" borderId="0" xfId="0" applyFill="1" applyAlignment="1">
      <alignment horizontal="center"/>
    </xf>
    <xf numFmtId="11" fontId="0" fillId="3" borderId="0" xfId="0" applyNumberFormat="1" applyFill="1" applyBorder="1" applyAlignment="1">
      <alignment horizontal="center"/>
    </xf>
    <xf numFmtId="11" fontId="0" fillId="3" borderId="0" xfId="0" applyNumberFormat="1" applyFill="1" applyAlignment="1">
      <alignment horizontal="center"/>
    </xf>
    <xf numFmtId="167" fontId="0" fillId="3" borderId="0" xfId="0" applyNumberFormat="1" applyFill="1" applyBorder="1" applyAlignment="1">
      <alignment horizontal="center"/>
    </xf>
    <xf numFmtId="168" fontId="0" fillId="3" borderId="0" xfId="0" applyNumberFormat="1" applyFill="1" applyBorder="1" applyAlignment="1" applyProtection="1">
      <alignment horizontal="center"/>
    </xf>
    <xf numFmtId="0" fontId="0" fillId="3" borderId="0" xfId="0" applyFill="1"/>
    <xf numFmtId="0" fontId="0" fillId="3" borderId="0" xfId="0" applyFill="1" applyBorder="1"/>
    <xf numFmtId="164" fontId="0" fillId="3" borderId="0" xfId="0" applyNumberFormat="1" applyFill="1" applyBorder="1"/>
    <xf numFmtId="1" fontId="0" fillId="3" borderId="0" xfId="0" applyNumberFormat="1" applyFill="1" applyBorder="1"/>
    <xf numFmtId="1" fontId="0" fillId="3" borderId="0" xfId="0" applyNumberFormat="1" applyFill="1"/>
    <xf numFmtId="0" fontId="1" fillId="3" borderId="0" xfId="0" applyFont="1" applyFill="1" applyAlignment="1">
      <alignment horizontal="right"/>
    </xf>
    <xf numFmtId="168" fontId="1" fillId="3" borderId="0" xfId="0" applyNumberFormat="1" applyFont="1" applyFill="1" applyBorder="1" applyProtection="1"/>
    <xf numFmtId="0" fontId="1" fillId="3" borderId="0" xfId="0" applyFont="1" applyFill="1" applyBorder="1" applyAlignment="1">
      <alignment horizontal="right"/>
    </xf>
    <xf numFmtId="168" fontId="1" fillId="3" borderId="0" xfId="0" applyNumberFormat="1" applyFont="1" applyFill="1" applyBorder="1" applyAlignment="1" applyProtection="1">
      <alignment horizontal="right"/>
    </xf>
    <xf numFmtId="2" fontId="1" fillId="4" borderId="2" xfId="0" applyNumberFormat="1" applyFont="1" applyFill="1" applyBorder="1" applyAlignment="1">
      <alignment horizontal="center"/>
    </xf>
    <xf numFmtId="0" fontId="1" fillId="3" borderId="0" xfId="0" applyFont="1" applyFill="1" applyAlignment="1">
      <alignment horizontal="center"/>
    </xf>
    <xf numFmtId="0" fontId="1" fillId="3" borderId="0" xfId="0" applyFont="1" applyFill="1"/>
    <xf numFmtId="166" fontId="1" fillId="4" borderId="2" xfId="0" applyNumberFormat="1" applyFont="1" applyFill="1" applyBorder="1" applyAlignment="1">
      <alignment horizontal="center"/>
    </xf>
    <xf numFmtId="0" fontId="1" fillId="2" borderId="0" xfId="0" applyFont="1" applyFill="1" applyAlignment="1">
      <alignment horizontal="center"/>
    </xf>
    <xf numFmtId="11" fontId="1" fillId="2" borderId="0" xfId="0" applyNumberFormat="1" applyFont="1" applyFill="1" applyAlignment="1">
      <alignment horizontal="center"/>
    </xf>
    <xf numFmtId="0" fontId="1" fillId="0" borderId="1" xfId="0" applyFont="1" applyBorder="1" applyAlignment="1" applyProtection="1">
      <alignment horizontal="center"/>
      <protection locked="0"/>
    </xf>
    <xf numFmtId="0" fontId="1" fillId="2" borderId="0" xfId="0" applyFont="1" applyFill="1"/>
    <xf numFmtId="1" fontId="1" fillId="4" borderId="2" xfId="0" applyNumberFormat="1" applyFont="1" applyFill="1" applyBorder="1" applyAlignment="1">
      <alignment horizontal="center"/>
    </xf>
    <xf numFmtId="166" fontId="1" fillId="4" borderId="2" xfId="0" applyNumberFormat="1" applyFont="1" applyFill="1" applyBorder="1" applyAlignment="1" applyProtection="1">
      <alignment horizontal="center"/>
    </xf>
    <xf numFmtId="0" fontId="0" fillId="0" borderId="0" xfId="0" applyNumberFormat="1"/>
    <xf numFmtId="0" fontId="3" fillId="2" borderId="0" xfId="0" applyFont="1" applyFill="1" applyAlignment="1" applyProtection="1">
      <alignment horizontal="center"/>
      <protection hidden="1"/>
    </xf>
    <xf numFmtId="0" fontId="0" fillId="2" borderId="0" xfId="0" applyFill="1" applyBorder="1" applyAlignment="1" applyProtection="1">
      <alignment horizontal="center"/>
      <protection hidden="1"/>
    </xf>
    <xf numFmtId="0" fontId="0" fillId="2" borderId="0" xfId="0" applyFill="1" applyAlignment="1" applyProtection="1">
      <alignment horizontal="center"/>
      <protection hidden="1"/>
    </xf>
    <xf numFmtId="11" fontId="0" fillId="2" borderId="0" xfId="0" applyNumberFormat="1" applyFill="1" applyAlignment="1" applyProtection="1">
      <alignment horizontal="center"/>
      <protection hidden="1"/>
    </xf>
    <xf numFmtId="0" fontId="0" fillId="2" borderId="0" xfId="0" applyFill="1" applyProtection="1">
      <protection hidden="1"/>
    </xf>
    <xf numFmtId="168" fontId="0" fillId="2" borderId="0" xfId="0" applyNumberFormat="1" applyFill="1" applyBorder="1" applyProtection="1">
      <protection hidden="1"/>
    </xf>
    <xf numFmtId="168" fontId="1" fillId="2" borderId="0" xfId="0" applyNumberFormat="1" applyFont="1" applyFill="1" applyBorder="1" applyProtection="1">
      <protection hidden="1"/>
    </xf>
    <xf numFmtId="1" fontId="0" fillId="2" borderId="0" xfId="0" applyNumberFormat="1" applyFill="1" applyProtection="1">
      <protection hidden="1"/>
    </xf>
    <xf numFmtId="0" fontId="0" fillId="0" borderId="0" xfId="0" applyProtection="1">
      <protection hidden="1"/>
    </xf>
    <xf numFmtId="0" fontId="7" fillId="2" borderId="0" xfId="1" applyFill="1" applyAlignment="1">
      <alignment horizontal="center"/>
    </xf>
    <xf numFmtId="0" fontId="0" fillId="2" borderId="0" xfId="0" applyFill="1" applyAlignment="1">
      <alignment horizontal="center"/>
    </xf>
    <xf numFmtId="168" fontId="2" fillId="8" borderId="0" xfId="0" applyNumberFormat="1" applyFont="1" applyFill="1" applyBorder="1" applyAlignment="1" applyProtection="1">
      <alignment horizontal="center"/>
    </xf>
    <xf numFmtId="0" fontId="2" fillId="7" borderId="0" xfId="0" applyFont="1" applyFill="1" applyAlignment="1">
      <alignment horizontal="center"/>
    </xf>
    <xf numFmtId="0" fontId="3" fillId="5" borderId="0" xfId="0" applyFont="1" applyFill="1" applyAlignment="1" applyProtection="1">
      <alignment horizontal="center"/>
      <protection hidden="1"/>
    </xf>
    <xf numFmtId="0" fontId="3" fillId="6" borderId="0" xfId="0" applyFont="1" applyFill="1" applyAlignment="1" applyProtection="1">
      <alignment horizontal="center"/>
      <protection hidden="1"/>
    </xf>
    <xf numFmtId="0" fontId="2" fillId="7" borderId="0" xfId="0" applyFont="1" applyFill="1" applyAlignment="1" applyProtection="1">
      <alignment horizontal="center"/>
      <protection hidden="1"/>
    </xf>
    <xf numFmtId="0" fontId="4" fillId="8" borderId="0" xfId="0" applyFont="1" applyFill="1" applyAlignment="1" applyProtection="1">
      <alignment horizontal="center"/>
      <protection hidden="1"/>
    </xf>
    <xf numFmtId="0" fontId="3" fillId="8" borderId="0" xfId="0" applyFont="1" applyFill="1" applyAlignment="1" applyProtection="1">
      <alignment horizontal="center"/>
      <protection hidden="1"/>
    </xf>
  </cellXfs>
  <cellStyles count="2">
    <cellStyle name="Hyperlink" xfId="1" builtinId="8"/>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39</xdr:row>
      <xdr:rowOff>31750</xdr:rowOff>
    </xdr:from>
    <xdr:to>
      <xdr:col>2</xdr:col>
      <xdr:colOff>417635</xdr:colOff>
      <xdr:row>41</xdr:row>
      <xdr:rowOff>3175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476250" y="5659438"/>
          <a:ext cx="2540000" cy="241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avermetrics.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showGridLines="0" showRowColHeaders="0" tabSelected="1" showRuler="0" topLeftCell="A10" zoomScale="120" zoomScaleNormal="120" zoomScalePageLayoutView="120" workbookViewId="0">
      <selection activeCell="C6" sqref="C6"/>
    </sheetView>
  </sheetViews>
  <sheetFormatPr defaultColWidth="10.85546875" defaultRowHeight="15.9"/>
  <cols>
    <col min="1" max="1" width="33.140625" style="3" customWidth="1"/>
    <col min="2" max="2" width="0.85546875" style="3" customWidth="1"/>
    <col min="3" max="3" width="13.35546875" bestFit="1" customWidth="1"/>
    <col min="4" max="4" width="0.85546875" style="44" customWidth="1"/>
    <col min="5" max="5" width="50.35546875" customWidth="1"/>
    <col min="6" max="6" width="0.85546875" customWidth="1"/>
    <col min="7" max="7" width="13.35546875" customWidth="1"/>
    <col min="8" max="8" width="0.85546875" customWidth="1"/>
  </cols>
  <sheetData>
    <row r="1" spans="1:9" ht="26.15">
      <c r="A1" s="49" t="s">
        <v>14</v>
      </c>
      <c r="B1" s="49"/>
      <c r="C1" s="49"/>
      <c r="D1" s="49"/>
      <c r="E1" s="50" t="s">
        <v>15</v>
      </c>
      <c r="F1" s="50"/>
      <c r="G1" s="50"/>
      <c r="H1" s="50"/>
    </row>
    <row r="2" spans="1:9" ht="19" customHeight="1">
      <c r="A2" s="51" t="s">
        <v>17</v>
      </c>
      <c r="B2" s="51"/>
      <c r="C2" s="51"/>
      <c r="D2" s="51"/>
      <c r="E2" s="52" t="s">
        <v>11</v>
      </c>
      <c r="F2" s="52"/>
      <c r="G2" s="53"/>
      <c r="H2" s="53"/>
    </row>
    <row r="3" spans="1:9" ht="6" customHeight="1" thickBot="1">
      <c r="A3" s="6"/>
      <c r="B3" s="6"/>
      <c r="C3" s="6"/>
      <c r="D3" s="36"/>
      <c r="E3" s="9"/>
      <c r="F3" s="9"/>
      <c r="G3" s="9"/>
      <c r="H3" s="9"/>
    </row>
    <row r="4" spans="1:9" ht="16.3" thickBot="1">
      <c r="A4" s="4" t="s">
        <v>3</v>
      </c>
      <c r="B4" s="4"/>
      <c r="C4" s="31">
        <v>300</v>
      </c>
      <c r="D4" s="37"/>
      <c r="E4" s="23" t="s">
        <v>18</v>
      </c>
      <c r="F4" s="23"/>
      <c r="G4" s="25">
        <f>C8*10^(C16/20)</f>
        <v>14.100000000000001</v>
      </c>
      <c r="H4" s="10"/>
      <c r="I4" s="2"/>
    </row>
    <row r="5" spans="1:9" ht="5.05" customHeight="1" thickBot="1">
      <c r="A5" s="4"/>
      <c r="B5" s="4"/>
      <c r="C5" s="7"/>
      <c r="D5" s="38"/>
      <c r="E5" s="11"/>
      <c r="F5" s="11"/>
      <c r="G5" s="16"/>
      <c r="H5" s="11"/>
      <c r="I5" s="2"/>
    </row>
    <row r="6" spans="1:9" ht="16.3" thickBot="1">
      <c r="A6" s="4" t="s">
        <v>4</v>
      </c>
      <c r="B6" s="4"/>
      <c r="C6" s="31">
        <v>20000</v>
      </c>
      <c r="D6" s="37"/>
      <c r="E6" s="23" t="s">
        <v>19</v>
      </c>
      <c r="F6" s="23"/>
      <c r="G6" s="28">
        <f>C10*10^(C16/20)</f>
        <v>0.28300000000000003</v>
      </c>
      <c r="H6" s="12"/>
      <c r="I6" s="1"/>
    </row>
    <row r="7" spans="1:9" ht="5.05" customHeight="1" thickBot="1">
      <c r="A7" s="5"/>
      <c r="B7" s="5"/>
      <c r="C7" s="7"/>
      <c r="D7" s="39"/>
      <c r="E7" s="16"/>
      <c r="F7" s="16"/>
      <c r="G7" s="16"/>
      <c r="H7" s="13"/>
    </row>
    <row r="8" spans="1:9" ht="16.3" thickBot="1">
      <c r="A8" s="4" t="s">
        <v>20</v>
      </c>
      <c r="B8" s="4"/>
      <c r="C8" s="31">
        <v>141</v>
      </c>
      <c r="D8" s="37"/>
      <c r="E8" s="21" t="s">
        <v>36</v>
      </c>
      <c r="F8" s="21"/>
      <c r="G8" s="28">
        <f>(G6*10^(C12/20))/0.000001</f>
        <v>2.8300000000000005</v>
      </c>
      <c r="H8" s="14"/>
    </row>
    <row r="9" spans="1:9" ht="5.05" customHeight="1" thickBot="1">
      <c r="A9" s="5"/>
      <c r="B9" s="5"/>
      <c r="C9" s="30"/>
      <c r="D9" s="38"/>
      <c r="E9" s="16"/>
      <c r="F9" s="16"/>
      <c r="G9" s="16"/>
      <c r="H9" s="11"/>
    </row>
    <row r="10" spans="1:9" ht="16.3" thickBot="1">
      <c r="A10" s="4" t="s">
        <v>21</v>
      </c>
      <c r="B10" s="4"/>
      <c r="C10" s="31">
        <v>2.83</v>
      </c>
      <c r="D10" s="37"/>
      <c r="E10" s="21" t="s">
        <v>35</v>
      </c>
      <c r="F10" s="21"/>
      <c r="G10" s="34">
        <f>G8*10^(C18/20)</f>
        <v>2.997688042251728</v>
      </c>
      <c r="H10" s="15"/>
      <c r="I10" s="35"/>
    </row>
    <row r="11" spans="1:9" ht="5.05" customHeight="1" thickBot="1">
      <c r="A11" s="5"/>
      <c r="B11" s="5"/>
      <c r="C11" s="7">
        <v>2.83</v>
      </c>
      <c r="D11" s="40"/>
      <c r="E11" s="13"/>
      <c r="F11" s="13"/>
      <c r="G11" s="16"/>
      <c r="H11" s="16"/>
    </row>
    <row r="12" spans="1:9" ht="16.3" thickBot="1">
      <c r="A12" s="4" t="s">
        <v>0</v>
      </c>
      <c r="B12" s="4"/>
      <c r="C12" s="31">
        <v>-100</v>
      </c>
      <c r="D12" s="41"/>
      <c r="E12" s="24" t="s">
        <v>34</v>
      </c>
      <c r="F12" s="24"/>
      <c r="G12" s="28">
        <f>SQRT(G10^2-G8^2)</f>
        <v>0.9885512625347237</v>
      </c>
      <c r="H12" s="17"/>
    </row>
    <row r="13" spans="1:9" ht="5.05" customHeight="1" thickBot="1">
      <c r="A13" s="5"/>
      <c r="B13" s="5"/>
      <c r="C13" s="29"/>
      <c r="D13" s="40"/>
      <c r="E13" s="11"/>
      <c r="F13" s="11"/>
      <c r="G13" s="26"/>
      <c r="H13" s="16"/>
    </row>
    <row r="14" spans="1:9" ht="16.3" thickBot="1">
      <c r="A14" s="4" t="s">
        <v>22</v>
      </c>
      <c r="B14" s="4"/>
      <c r="C14" s="31">
        <v>15.5</v>
      </c>
      <c r="D14" s="42"/>
      <c r="E14" s="24" t="s">
        <v>1</v>
      </c>
      <c r="F14" s="24"/>
      <c r="G14" s="33">
        <f>(G12*0.000001)^2/(4*C4*C6*1.38065E-23)</f>
        <v>2949.1954232275739</v>
      </c>
      <c r="H14" s="18"/>
    </row>
    <row r="15" spans="1:9" ht="5.05" customHeight="1" thickBot="1">
      <c r="A15" s="5"/>
      <c r="B15" s="5"/>
      <c r="C15" s="32"/>
      <c r="D15" s="42"/>
      <c r="E15" s="16"/>
      <c r="F15" s="16"/>
      <c r="G15" s="27"/>
      <c r="H15" s="16"/>
    </row>
    <row r="16" spans="1:9" ht="16.3" thickBot="1">
      <c r="A16" s="4" t="s">
        <v>13</v>
      </c>
      <c r="B16" s="4"/>
      <c r="C16" s="31">
        <v>-20</v>
      </c>
      <c r="D16" s="42"/>
      <c r="E16" s="24" t="s">
        <v>26</v>
      </c>
      <c r="F16" s="24"/>
      <c r="G16" s="33">
        <f>(G14/(10^(C16/20)))</f>
        <v>29491.954232275737</v>
      </c>
      <c r="H16" s="17"/>
    </row>
    <row r="17" spans="1:8" ht="5.05" customHeight="1" thickBot="1">
      <c r="A17" s="5"/>
      <c r="B17" s="5"/>
      <c r="C17" s="32"/>
      <c r="D17" s="40"/>
      <c r="E17" s="24"/>
      <c r="F17" s="24"/>
      <c r="G17" s="27"/>
      <c r="H17" s="16"/>
    </row>
    <row r="18" spans="1:8" ht="16.3" thickBot="1">
      <c r="A18" s="4" t="s">
        <v>2</v>
      </c>
      <c r="B18" s="4"/>
      <c r="C18" s="31">
        <v>0.5</v>
      </c>
      <c r="D18" s="42"/>
      <c r="E18" s="24" t="s">
        <v>27</v>
      </c>
      <c r="F18" s="24"/>
      <c r="G18" s="33">
        <f>G14/(1-10^(C16/20))</f>
        <v>3276.8838035861932</v>
      </c>
      <c r="H18" s="19"/>
    </row>
    <row r="19" spans="1:8" ht="5.05" customHeight="1">
      <c r="A19" s="5"/>
      <c r="B19" s="5"/>
      <c r="C19" s="32"/>
      <c r="D19" s="43"/>
      <c r="E19" s="22"/>
      <c r="F19" s="22"/>
      <c r="G19" s="27"/>
      <c r="H19" s="20"/>
    </row>
    <row r="20" spans="1:8" ht="18.45">
      <c r="A20" s="48" t="s">
        <v>12</v>
      </c>
      <c r="B20" s="48"/>
      <c r="C20" s="48"/>
      <c r="D20" s="48"/>
      <c r="E20" s="47" t="s">
        <v>10</v>
      </c>
      <c r="F20" s="47"/>
      <c r="G20" s="47"/>
      <c r="H20" s="47"/>
    </row>
    <row r="21" spans="1:8" ht="5.05" customHeight="1" thickBot="1">
      <c r="A21" s="5"/>
      <c r="B21" s="5"/>
      <c r="C21" s="32"/>
      <c r="D21" s="43"/>
      <c r="E21" s="22"/>
      <c r="F21" s="22"/>
      <c r="G21" s="27"/>
      <c r="H21" s="20"/>
    </row>
    <row r="22" spans="1:8" ht="16.3" thickBot="1">
      <c r="A22" s="4" t="s">
        <v>23</v>
      </c>
      <c r="B22" s="4"/>
      <c r="C22" s="31">
        <v>20000</v>
      </c>
      <c r="D22" s="42"/>
      <c r="E22" s="24" t="s">
        <v>5</v>
      </c>
      <c r="F22" s="24"/>
      <c r="G22" s="25">
        <f>20*LOG(C24/(C24+C22))</f>
        <v>-20.078605872568648</v>
      </c>
      <c r="H22" s="19"/>
    </row>
    <row r="23" spans="1:8" ht="5.05" customHeight="1" thickBot="1">
      <c r="A23" s="5"/>
      <c r="B23" s="5"/>
      <c r="C23" s="7"/>
      <c r="D23" s="40"/>
      <c r="E23" s="22"/>
      <c r="F23" s="22"/>
      <c r="G23" s="16"/>
      <c r="H23" s="16"/>
    </row>
    <row r="24" spans="1:8" ht="16.3" thickBot="1">
      <c r="A24" s="4" t="s">
        <v>24</v>
      </c>
      <c r="B24" s="4"/>
      <c r="C24" s="31">
        <v>2200</v>
      </c>
      <c r="D24" s="40"/>
      <c r="E24" s="24" t="s">
        <v>9</v>
      </c>
      <c r="F24" s="24"/>
      <c r="G24" s="28">
        <f>SQRT(4*C4*C6*1.38E-23*(1/(1/C24 +1/C22)))/0.000001</f>
        <v>0.81020517921846968</v>
      </c>
      <c r="H24" s="16"/>
    </row>
    <row r="25" spans="1:8" ht="5.05" customHeight="1" thickBot="1">
      <c r="A25" s="5"/>
      <c r="B25" s="5"/>
      <c r="C25" s="8"/>
      <c r="D25" s="40"/>
      <c r="E25" s="22"/>
      <c r="F25" s="22"/>
      <c r="G25" s="16"/>
      <c r="H25" s="16"/>
    </row>
    <row r="26" spans="1:8" ht="16.3" thickBot="1">
      <c r="A26" s="4" t="s">
        <v>25</v>
      </c>
      <c r="B26" s="4"/>
      <c r="C26" s="31">
        <v>0.6</v>
      </c>
      <c r="D26" s="40"/>
      <c r="E26" s="21" t="s">
        <v>28</v>
      </c>
      <c r="F26" s="21"/>
      <c r="G26" s="25">
        <f>C8*10^(G22/20)</f>
        <v>13.972972972972965</v>
      </c>
      <c r="H26" s="16"/>
    </row>
    <row r="27" spans="1:8" ht="5.05" customHeight="1">
      <c r="A27" s="5"/>
      <c r="B27" s="5"/>
      <c r="C27" s="7"/>
      <c r="D27" s="40"/>
      <c r="E27" s="16"/>
      <c r="F27" s="16"/>
      <c r="G27" s="16"/>
      <c r="H27" s="16"/>
    </row>
    <row r="28" spans="1:8">
      <c r="A28" s="5"/>
      <c r="B28" s="5"/>
      <c r="C28" s="7"/>
      <c r="D28" s="40"/>
      <c r="E28" s="21" t="s">
        <v>29</v>
      </c>
      <c r="F28" s="21"/>
      <c r="G28" s="28">
        <f>C10*10^(G22/20)</f>
        <v>0.28045045045045031</v>
      </c>
      <c r="H28" s="16"/>
    </row>
    <row r="29" spans="1:8" ht="5.05" customHeight="1">
      <c r="A29" s="5"/>
      <c r="B29" s="5"/>
      <c r="C29" s="7"/>
      <c r="D29" s="40"/>
      <c r="E29" s="16"/>
      <c r="F29" s="16"/>
      <c r="G29" s="16"/>
      <c r="H29" s="16"/>
    </row>
    <row r="30" spans="1:8">
      <c r="A30" s="5"/>
      <c r="B30" s="5"/>
      <c r="C30" s="7"/>
      <c r="D30" s="40"/>
      <c r="E30" s="21" t="s">
        <v>32</v>
      </c>
      <c r="F30" s="21"/>
      <c r="G30" s="25">
        <f>(G26*10^(C12/20))/0.000001</f>
        <v>139.72972972972966</v>
      </c>
      <c r="H30" s="16"/>
    </row>
    <row r="31" spans="1:8" ht="5.05" customHeight="1">
      <c r="A31" s="5"/>
      <c r="B31" s="5"/>
      <c r="C31" s="7"/>
      <c r="D31" s="40"/>
      <c r="E31" s="22"/>
      <c r="F31" s="22"/>
      <c r="G31" s="16"/>
      <c r="H31" s="16"/>
    </row>
    <row r="32" spans="1:8">
      <c r="A32" s="5"/>
      <c r="B32" s="5"/>
      <c r="C32" s="7"/>
      <c r="D32" s="40"/>
      <c r="E32" s="21" t="s">
        <v>33</v>
      </c>
      <c r="F32" s="21"/>
      <c r="G32" s="28">
        <f>(G28*10^(C12/20))/0.000001</f>
        <v>2.8045045045045032</v>
      </c>
      <c r="H32" s="16"/>
    </row>
    <row r="33" spans="1:8" ht="5.05" customHeight="1">
      <c r="A33" s="7"/>
      <c r="B33" s="7"/>
      <c r="C33" s="7"/>
      <c r="D33" s="40"/>
      <c r="E33" s="16"/>
      <c r="F33" s="16"/>
      <c r="G33" s="16"/>
      <c r="H33" s="16"/>
    </row>
    <row r="34" spans="1:8">
      <c r="A34" s="7"/>
      <c r="B34" s="7"/>
      <c r="C34" s="7"/>
      <c r="D34" s="40"/>
      <c r="E34" s="24" t="s">
        <v>6</v>
      </c>
      <c r="F34" s="24"/>
      <c r="G34" s="25">
        <f>20*LOG(SQRT(G30^2+G32^2)/(G26/0.000001))</f>
        <v>-99.998250832112276</v>
      </c>
      <c r="H34" s="16"/>
    </row>
    <row r="35" spans="1:8" ht="5.05" customHeight="1">
      <c r="A35" s="7"/>
      <c r="B35" s="7"/>
      <c r="C35" s="7"/>
      <c r="D35" s="40"/>
      <c r="E35" s="22"/>
      <c r="F35" s="22"/>
      <c r="G35" s="16"/>
      <c r="H35" s="16"/>
    </row>
    <row r="36" spans="1:8">
      <c r="A36" s="7"/>
      <c r="B36" s="7"/>
      <c r="C36" s="7"/>
      <c r="D36" s="40"/>
      <c r="E36" s="24" t="s">
        <v>7</v>
      </c>
      <c r="F36" s="24"/>
      <c r="G36" s="25">
        <f>20*LOG(SQRT(G24^2+G8^2)/(G6/0.000001))</f>
        <v>-99.65787642625115</v>
      </c>
      <c r="H36" s="16"/>
    </row>
    <row r="37" spans="1:8" ht="5.05" customHeight="1">
      <c r="A37" s="7"/>
      <c r="B37" s="7"/>
      <c r="C37" s="7"/>
      <c r="D37" s="40"/>
      <c r="E37" s="22"/>
      <c r="F37" s="22"/>
      <c r="G37" s="16"/>
      <c r="H37" s="16"/>
    </row>
    <row r="38" spans="1:8">
      <c r="A38" s="7"/>
      <c r="B38" s="7"/>
      <c r="C38" s="7"/>
      <c r="D38" s="40"/>
      <c r="E38" s="24" t="s">
        <v>8</v>
      </c>
      <c r="F38" s="24"/>
      <c r="G38" s="25">
        <f>ABS(C12-G36)</f>
        <v>0.34212357374885016</v>
      </c>
      <c r="H38" s="16"/>
    </row>
    <row r="39" spans="1:8" ht="5.05" customHeight="1">
      <c r="A39" s="7"/>
      <c r="B39" s="7"/>
      <c r="C39" s="7"/>
      <c r="D39" s="40"/>
      <c r="E39" s="16"/>
      <c r="F39" s="16"/>
      <c r="G39" s="16"/>
      <c r="H39" s="16"/>
    </row>
    <row r="40" spans="1:8">
      <c r="A40" s="7"/>
      <c r="B40" s="7"/>
      <c r="C40" s="7"/>
      <c r="D40" s="40"/>
      <c r="E40" s="21" t="s">
        <v>30</v>
      </c>
      <c r="F40" s="21"/>
      <c r="G40" s="28">
        <f>((C8/(C22+C24))^2)*C22</f>
        <v>0.8067932797662527</v>
      </c>
      <c r="H40" s="16"/>
    </row>
    <row r="41" spans="1:8" ht="5.05" customHeight="1">
      <c r="A41" s="7"/>
      <c r="B41" s="7"/>
      <c r="C41" s="7"/>
      <c r="D41" s="40"/>
      <c r="E41" s="21"/>
      <c r="F41" s="21"/>
      <c r="G41" s="16"/>
      <c r="H41" s="16"/>
    </row>
    <row r="42" spans="1:8">
      <c r="A42" s="45" t="s">
        <v>16</v>
      </c>
      <c r="B42" s="45"/>
      <c r="C42" s="46"/>
      <c r="D42" s="46"/>
      <c r="E42" s="21" t="s">
        <v>31</v>
      </c>
      <c r="F42" s="21"/>
      <c r="G42" s="28">
        <f>(C8/(C22+C24))^2*C24</f>
        <v>8.8747260774287795E-2</v>
      </c>
      <c r="H42" s="16"/>
    </row>
    <row r="43" spans="1:8" ht="5.05" customHeight="1">
      <c r="A43" s="7"/>
      <c r="B43" s="7"/>
      <c r="C43" s="7"/>
      <c r="D43" s="40"/>
      <c r="E43" s="16"/>
      <c r="F43" s="16"/>
      <c r="G43" s="16"/>
      <c r="H43" s="16"/>
    </row>
    <row r="44" spans="1:8">
      <c r="A44"/>
      <c r="B44"/>
    </row>
  </sheetData>
  <sheetProtection algorithmName="SHA-512" hashValue="vPMgzDKd5Jpcsmn+PkLB8WaENzbBfCSMkSYNZbVWGDjnOSqmG0mlU0GVaH84l3VqP0NQ+ARRuTYmBbmU/2SeCA==" saltValue="djEZnzfCC381RL014ZviJQ==" spinCount="100000" sheet="1" objects="1" scenarios="1" selectLockedCells="1"/>
  <mergeCells count="7">
    <mergeCell ref="A42:D42"/>
    <mergeCell ref="E20:H20"/>
    <mergeCell ref="A20:D20"/>
    <mergeCell ref="A1:D1"/>
    <mergeCell ref="E1:H1"/>
    <mergeCell ref="A2:D2"/>
    <mergeCell ref="E2:H2"/>
  </mergeCells>
  <conditionalFormatting sqref="G4 G6">
    <cfRule type="cellIs" dxfId="9" priority="18" operator="greaterThan">
      <formula>$C$14</formula>
    </cfRule>
  </conditionalFormatting>
  <conditionalFormatting sqref="G38">
    <cfRule type="cellIs" dxfId="8" priority="12" operator="greaterThan">
      <formula>$C$18</formula>
    </cfRule>
  </conditionalFormatting>
  <conditionalFormatting sqref="G40">
    <cfRule type="cellIs" dxfId="7" priority="11" operator="greaterThan">
      <formula>$C$26</formula>
    </cfRule>
  </conditionalFormatting>
  <conditionalFormatting sqref="G42">
    <cfRule type="cellIs" dxfId="6" priority="10" operator="greaterThan">
      <formula>$C$26</formula>
    </cfRule>
  </conditionalFormatting>
  <conditionalFormatting sqref="G26">
    <cfRule type="cellIs" dxfId="5" priority="9" operator="greaterThan">
      <formula>$C$14</formula>
    </cfRule>
  </conditionalFormatting>
  <conditionalFormatting sqref="C12">
    <cfRule type="cellIs" dxfId="4" priority="8" operator="greaterThanOrEqual">
      <formula>0</formula>
    </cfRule>
  </conditionalFormatting>
  <conditionalFormatting sqref="C16">
    <cfRule type="cellIs" dxfId="3" priority="7" operator="greaterThanOrEqual">
      <formula>0</formula>
    </cfRule>
  </conditionalFormatting>
  <conditionalFormatting sqref="C18">
    <cfRule type="cellIs" dxfId="2" priority="5" operator="lessThanOrEqual">
      <formula>0</formula>
    </cfRule>
  </conditionalFormatting>
  <conditionalFormatting sqref="C14">
    <cfRule type="cellIs" dxfId="1" priority="3" operator="lessThanOrEqual">
      <formula>0</formula>
    </cfRule>
  </conditionalFormatting>
  <conditionalFormatting sqref="C10">
    <cfRule type="cellIs" dxfId="0" priority="1" operator="greaterThanOrEqual">
      <formula>$C$8</formula>
    </cfRule>
  </conditionalFormatting>
  <hyperlinks>
    <hyperlink ref="A42" r:id="rId1" xr:uid="{00000000-0004-0000-0000-000000000000}"/>
  </hyperlinks>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Avermetrics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Novick</dc:creator>
  <cp:lastModifiedBy>Jonathan Novick</cp:lastModifiedBy>
  <dcterms:created xsi:type="dcterms:W3CDTF">2017-11-25T19:40:19Z</dcterms:created>
  <dcterms:modified xsi:type="dcterms:W3CDTF">2019-02-05T14:23:29Z</dcterms:modified>
</cp:coreProperties>
</file>